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activeTab="0"/>
  </bookViews>
  <sheets>
    <sheet name="CALCULATOR" sheetId="1" r:id="rId1"/>
    <sheet name="note" sheetId="2" r:id="rId2"/>
  </sheets>
  <definedNames/>
  <calcPr fullCalcOnLoad="1"/>
</workbook>
</file>

<file path=xl/sharedStrings.xml><?xml version="1.0" encoding="utf-8"?>
<sst xmlns="http://schemas.openxmlformats.org/spreadsheetml/2006/main" count="116" uniqueCount="66">
  <si>
    <t>Tyre Class</t>
  </si>
  <si>
    <t>C2</t>
  </si>
  <si>
    <t>C1</t>
  </si>
  <si>
    <t>C3</t>
  </si>
  <si>
    <t>Energy efficency Class</t>
  </si>
  <si>
    <t>A</t>
  </si>
  <si>
    <t>B</t>
  </si>
  <si>
    <t>C</t>
  </si>
  <si>
    <t>F</t>
  </si>
  <si>
    <t>G</t>
  </si>
  <si>
    <t>E</t>
  </si>
  <si>
    <t>D</t>
  </si>
  <si>
    <t>km</t>
  </si>
  <si>
    <t>€</t>
  </si>
  <si>
    <t>%</t>
  </si>
  <si>
    <t>MIN</t>
  </si>
  <si>
    <t>MAX</t>
  </si>
  <si>
    <t>MEAN</t>
  </si>
  <si>
    <t>old</t>
  </si>
  <si>
    <t>new</t>
  </si>
  <si>
    <t>Vehicle type</t>
  </si>
  <si>
    <t>% Fuel Consumption Reduction</t>
  </si>
  <si>
    <t>Relation Consumption-emissions</t>
  </si>
  <si>
    <t>l/100km</t>
  </si>
  <si>
    <t>€/l</t>
  </si>
  <si>
    <t>l</t>
  </si>
  <si>
    <t>Highway</t>
  </si>
  <si>
    <t>Urban Increase</t>
  </si>
  <si>
    <t>Highway Decrease</t>
  </si>
  <si>
    <t>Urban Decrease</t>
  </si>
  <si>
    <t>Highway Increase</t>
  </si>
  <si>
    <t>C2 &amp; C3</t>
  </si>
  <si>
    <t>C2 (Van)</t>
  </si>
  <si>
    <t>C1 (Car)</t>
  </si>
  <si>
    <t>Urban</t>
  </si>
  <si>
    <t>URBAN</t>
  </si>
  <si>
    <t>HIGHWAY</t>
  </si>
  <si>
    <t>H</t>
  </si>
  <si>
    <t>U</t>
  </si>
  <si>
    <t>K URBAN</t>
  </si>
  <si>
    <t>K HIGHWAY</t>
  </si>
  <si>
    <t>K MEAN</t>
  </si>
  <si>
    <r>
      <rPr>
        <b/>
        <vertAlign val="superscript"/>
        <sz val="8"/>
        <color indexed="8"/>
        <rFont val="Calibri"/>
        <family val="2"/>
      </rPr>
      <t>(2)</t>
    </r>
    <r>
      <rPr>
        <b/>
        <vertAlign val="superscript"/>
        <sz val="7"/>
        <color indexed="8"/>
        <rFont val="Calibri"/>
        <family val="2"/>
      </rPr>
      <t xml:space="preserve"> </t>
    </r>
    <r>
      <rPr>
        <b/>
        <i/>
        <sz val="7"/>
        <color indexed="8"/>
        <rFont val="Calibri"/>
        <family val="2"/>
      </rPr>
      <t>Fuel savings are calculated according to the total replacement of tyres.</t>
    </r>
  </si>
  <si>
    <t>C1/C2</t>
  </si>
  <si>
    <t>Type of fuel</t>
  </si>
  <si>
    <t>LPG</t>
  </si>
  <si>
    <r>
      <rPr>
        <b/>
        <sz val="11"/>
        <color indexed="8"/>
        <rFont val="Calibri"/>
        <family val="2"/>
      </rPr>
      <t xml:space="preserve">Fuel savings calculator
</t>
    </r>
    <r>
      <rPr>
        <sz val="11"/>
        <color theme="1"/>
        <rFont val="Calibri"/>
        <family val="2"/>
      </rPr>
      <t>The relation between rolling resistance and fuel consumption has been established following two different tests for each type of tyre: rolling resistance tests in laboratory under controlled conditions in accordance with UNECE Regulation No 117.02 (torque method) and fuel consumption tests on test track under urban and highway real world conditions; test conditions (load, speed and temperature) have been kept identical for all the tyres tested.</t>
    </r>
  </si>
  <si>
    <t>Complete the yellow boxes; the potential savings will appear in the blue boxes.</t>
  </si>
  <si>
    <t>YOUR INPUT</t>
  </si>
  <si>
    <t>C3 (Lorry &amp; Bus)</t>
  </si>
  <si>
    <t>diesel</t>
  </si>
  <si>
    <t>petrol</t>
  </si>
  <si>
    <t>Fuel efficiency class of your current tyres</t>
  </si>
  <si>
    <t>Your driving habits</t>
  </si>
  <si>
    <t>Average fuel consumption of your vehicle</t>
  </si>
  <si>
    <t>Fuel price per litre</t>
  </si>
  <si>
    <t>Money saved</t>
  </si>
  <si>
    <t>Average fuel consumption with the new tyres</t>
  </si>
  <si>
    <t>Fuel saved</t>
  </si>
  <si>
    <r>
      <t>ESTIMATED SAVINGS</t>
    </r>
    <r>
      <rPr>
        <b/>
        <vertAlign val="superscript"/>
        <sz val="11"/>
        <color indexed="8"/>
        <rFont val="Calibri"/>
        <family val="2"/>
      </rPr>
      <t>(2)</t>
    </r>
  </si>
  <si>
    <r>
      <t>CO</t>
    </r>
    <r>
      <rPr>
        <vertAlign val="subscript"/>
        <sz val="15.95"/>
        <color indexed="8"/>
        <rFont val="Calibri"/>
        <family val="2"/>
      </rPr>
      <t>2</t>
    </r>
    <r>
      <rPr>
        <sz val="11"/>
        <color theme="1"/>
        <rFont val="Calibri"/>
        <family val="2"/>
      </rPr>
      <t xml:space="preserve"> emissions reduction</t>
    </r>
  </si>
  <si>
    <r>
      <t>kg CO</t>
    </r>
    <r>
      <rPr>
        <vertAlign val="subscript"/>
        <sz val="15.95"/>
        <color indexed="8"/>
        <rFont val="Calibri"/>
        <family val="2"/>
      </rPr>
      <t>2</t>
    </r>
  </si>
  <si>
    <r>
      <t>Tyre type</t>
    </r>
    <r>
      <rPr>
        <vertAlign val="superscript"/>
        <sz val="11"/>
        <color indexed="8"/>
        <rFont val="Calibri"/>
        <family val="2"/>
      </rPr>
      <t>(1)</t>
    </r>
  </si>
  <si>
    <t>Number of km with the new tyres</t>
  </si>
  <si>
    <r>
      <rPr>
        <b/>
        <vertAlign val="superscript"/>
        <sz val="8"/>
        <color indexed="8"/>
        <rFont val="Calibri"/>
        <family val="2"/>
      </rPr>
      <t>(1)</t>
    </r>
    <r>
      <rPr>
        <b/>
        <i/>
        <sz val="8"/>
        <color indexed="8"/>
        <rFont val="Calibri"/>
        <family val="2"/>
      </rPr>
      <t xml:space="preserve"> C1 for car, C2 for van and C3 for lorry and bus. </t>
    </r>
    <r>
      <rPr>
        <b/>
        <i/>
        <sz val="7"/>
        <color indexed="8"/>
        <rFont val="Calibri"/>
        <family val="2"/>
      </rPr>
      <t>The calculator does not cover re-treaded tyres, off-road professional tyres, temporary-use tyres, test racing tyres and tyres fitted with additional devices to improve traction properties.</t>
    </r>
  </si>
  <si>
    <t>Fuel efficiency class of the tyres you are considering purchasing</t>
  </si>
</sst>
</file>

<file path=xl/styles.xml><?xml version="1.0" encoding="utf-8"?>
<styleSheet xmlns="http://schemas.openxmlformats.org/spreadsheetml/2006/main">
  <numFmts count="31">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s>
  <fonts count="51">
    <font>
      <sz val="11"/>
      <color theme="1"/>
      <name val="Calibri"/>
      <family val="2"/>
    </font>
    <font>
      <sz val="11"/>
      <color indexed="8"/>
      <name val="Calibri"/>
      <family val="2"/>
    </font>
    <font>
      <sz val="10"/>
      <name val="Arial"/>
      <family val="2"/>
    </font>
    <font>
      <b/>
      <i/>
      <sz val="7"/>
      <color indexed="8"/>
      <name val="Calibri"/>
      <family val="2"/>
    </font>
    <font>
      <b/>
      <vertAlign val="superscript"/>
      <sz val="11"/>
      <color indexed="8"/>
      <name val="Calibri"/>
      <family val="2"/>
    </font>
    <font>
      <vertAlign val="superscript"/>
      <sz val="11"/>
      <color indexed="8"/>
      <name val="Calibri"/>
      <family val="2"/>
    </font>
    <font>
      <b/>
      <vertAlign val="superscript"/>
      <sz val="7"/>
      <color indexed="8"/>
      <name val="Calibri"/>
      <family val="2"/>
    </font>
    <font>
      <b/>
      <vertAlign val="superscript"/>
      <sz val="8"/>
      <color indexed="8"/>
      <name val="Calibri"/>
      <family val="2"/>
    </font>
    <font>
      <b/>
      <sz val="11"/>
      <color indexed="8"/>
      <name val="Calibri"/>
      <family val="2"/>
    </font>
    <font>
      <vertAlign val="subscript"/>
      <sz val="15.95"/>
      <color indexed="8"/>
      <name val="Calibri"/>
      <family val="2"/>
    </font>
    <font>
      <b/>
      <i/>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i/>
      <sz val="8"/>
      <color indexed="8"/>
      <name val="Calibri"/>
      <family val="2"/>
    </font>
    <font>
      <b/>
      <i/>
      <sz val="11"/>
      <color indexed="8"/>
      <name val="Calibri"/>
      <family val="2"/>
    </font>
    <font>
      <b/>
      <i/>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7"/>
      <color theme="1"/>
      <name val="Calibri"/>
      <family val="2"/>
    </font>
    <font>
      <i/>
      <sz val="8"/>
      <color theme="1"/>
      <name val="Calibri"/>
      <family val="2"/>
    </font>
    <font>
      <b/>
      <i/>
      <sz val="11"/>
      <color rgb="FFFF0000"/>
      <name val="Calibri"/>
      <family val="2"/>
    </font>
    <font>
      <b/>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00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thick"/>
      <bottom/>
    </border>
    <border>
      <left/>
      <right style="thick"/>
      <top style="thick"/>
      <bottom/>
    </border>
    <border>
      <left/>
      <right style="thick"/>
      <top/>
      <bottom/>
    </border>
    <border>
      <left/>
      <right style="medium"/>
      <top/>
      <bottom/>
    </border>
    <border>
      <left/>
      <right/>
      <top style="medium"/>
      <bottom/>
    </border>
    <border>
      <left/>
      <right style="medium"/>
      <top style="medium"/>
      <bottom/>
    </border>
    <border>
      <left style="medium"/>
      <right style="medium"/>
      <top/>
      <bottom style="medium"/>
    </border>
    <border>
      <left style="thick"/>
      <right style="thick"/>
      <top style="thick"/>
      <bottom/>
    </border>
    <border>
      <left style="thick"/>
      <right style="thick"/>
      <top/>
      <bottom/>
    </border>
    <border>
      <left style="thick"/>
      <right style="thick"/>
      <top/>
      <bottom style="thick"/>
    </border>
    <border>
      <left style="medium"/>
      <right>
        <color indexed="63"/>
      </right>
      <top>
        <color indexed="63"/>
      </top>
      <bottom style="thick"/>
    </border>
    <border>
      <left/>
      <right/>
      <top/>
      <bottom style="thick"/>
    </border>
    <border>
      <left style="thick"/>
      <right/>
      <top style="thick"/>
      <bottom/>
    </border>
    <border>
      <left style="thick"/>
      <right/>
      <top/>
      <bottom/>
    </border>
    <border>
      <left style="thick"/>
      <right/>
      <top/>
      <bottom style="thick"/>
    </border>
    <border>
      <left/>
      <right style="medium"/>
      <top/>
      <bottom style="thick"/>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9">
    <xf numFmtId="0" fontId="0"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1" xfId="0" applyFill="1" applyBorder="1" applyAlignment="1">
      <alignment horizontal="center"/>
    </xf>
    <xf numFmtId="0" fontId="0" fillId="34" borderId="0" xfId="0" applyFill="1" applyAlignment="1">
      <alignment/>
    </xf>
    <xf numFmtId="0" fontId="0" fillId="34" borderId="0" xfId="0" applyFill="1" applyBorder="1" applyAlignment="1">
      <alignment/>
    </xf>
    <xf numFmtId="0" fontId="0" fillId="34" borderId="0" xfId="0" applyFill="1" applyAlignment="1">
      <alignment horizontal="center"/>
    </xf>
    <xf numFmtId="0" fontId="0" fillId="35" borderId="0" xfId="0" applyFill="1" applyAlignment="1">
      <alignment/>
    </xf>
    <xf numFmtId="0" fontId="0" fillId="33" borderId="0" xfId="0" applyFill="1" applyAlignment="1">
      <alignment horizontal="right"/>
    </xf>
    <xf numFmtId="2" fontId="0" fillId="33" borderId="11" xfId="0" applyNumberFormat="1" applyFill="1" applyBorder="1" applyAlignment="1">
      <alignment horizontal="center"/>
    </xf>
    <xf numFmtId="0" fontId="0" fillId="33" borderId="0" xfId="0" applyFill="1" applyBorder="1" applyAlignment="1">
      <alignment horizontal="right"/>
    </xf>
    <xf numFmtId="0" fontId="46" fillId="33" borderId="0" xfId="0" applyFont="1" applyFill="1" applyBorder="1" applyAlignment="1">
      <alignment horizontal="right"/>
    </xf>
    <xf numFmtId="0" fontId="46" fillId="33" borderId="0" xfId="0" applyFont="1" applyFill="1" applyBorder="1" applyAlignment="1">
      <alignment/>
    </xf>
    <xf numFmtId="0" fontId="0" fillId="35" borderId="22" xfId="0" applyFill="1" applyBorder="1" applyAlignment="1">
      <alignment horizontal="center"/>
    </xf>
    <xf numFmtId="0" fontId="0" fillId="35" borderId="22" xfId="0" applyFill="1" applyBorder="1" applyAlignment="1">
      <alignment/>
    </xf>
    <xf numFmtId="0" fontId="0" fillId="35" borderId="23" xfId="0" applyFill="1" applyBorder="1" applyAlignment="1">
      <alignment/>
    </xf>
    <xf numFmtId="0" fontId="0" fillId="35" borderId="0" xfId="0" applyFill="1" applyBorder="1" applyAlignment="1">
      <alignment horizontal="center"/>
    </xf>
    <xf numFmtId="0" fontId="0" fillId="35" borderId="0" xfId="0" applyFill="1" applyBorder="1" applyAlignment="1">
      <alignment/>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0" xfId="0" applyFill="1" applyBorder="1" applyAlignment="1" applyProtection="1">
      <alignment horizontal="center"/>
      <protection/>
    </xf>
    <xf numFmtId="2" fontId="0" fillId="33" borderId="0" xfId="0" applyNumberFormat="1" applyFill="1" applyBorder="1" applyAlignment="1">
      <alignment horizontal="center"/>
    </xf>
    <xf numFmtId="1" fontId="0" fillId="35" borderId="0" xfId="0" applyNumberFormat="1" applyFill="1" applyBorder="1" applyAlignment="1">
      <alignment horizontal="center"/>
    </xf>
    <xf numFmtId="0" fontId="44" fillId="35" borderId="26" xfId="0" applyFont="1" applyFill="1" applyBorder="1" applyAlignment="1">
      <alignment/>
    </xf>
    <xf numFmtId="0" fontId="44" fillId="35" borderId="22" xfId="0" applyFont="1" applyFill="1" applyBorder="1" applyAlignment="1">
      <alignment/>
    </xf>
    <xf numFmtId="0" fontId="44" fillId="35" borderId="26" xfId="0" applyFont="1" applyFill="1" applyBorder="1" applyAlignment="1">
      <alignment horizontal="center"/>
    </xf>
    <xf numFmtId="0" fontId="44" fillId="35" borderId="22" xfId="0" applyFont="1" applyFill="1" applyBorder="1" applyAlignment="1">
      <alignment horizontal="center"/>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3" borderId="0" xfId="0" applyFill="1" applyAlignment="1">
      <alignment horizontal="left"/>
    </xf>
    <xf numFmtId="0" fontId="0" fillId="33" borderId="0" xfId="0" applyFill="1" applyBorder="1" applyAlignment="1">
      <alignment horizontal="left"/>
    </xf>
    <xf numFmtId="0" fontId="0" fillId="36" borderId="11" xfId="0" applyFill="1" applyBorder="1" applyAlignment="1">
      <alignment horizontal="left" vertical="center" wrapText="1"/>
    </xf>
    <xf numFmtId="0" fontId="0" fillId="34" borderId="32" xfId="0" applyFill="1" applyBorder="1" applyAlignment="1">
      <alignment/>
    </xf>
    <xf numFmtId="0" fontId="0" fillId="34" borderId="33" xfId="0" applyFill="1" applyBorder="1" applyAlignment="1">
      <alignment/>
    </xf>
    <xf numFmtId="0" fontId="0" fillId="34" borderId="33" xfId="0" applyFill="1" applyBorder="1" applyAlignment="1">
      <alignment horizontal="center"/>
    </xf>
    <xf numFmtId="0" fontId="0" fillId="33"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5" borderId="0" xfId="0" applyFill="1" applyBorder="1" applyAlignment="1">
      <alignment vertical="center"/>
    </xf>
    <xf numFmtId="0" fontId="0" fillId="35" borderId="0" xfId="0" applyFill="1" applyBorder="1" applyAlignment="1">
      <alignment horizontal="center" vertical="center"/>
    </xf>
    <xf numFmtId="0" fontId="0" fillId="37" borderId="0" xfId="0" applyFill="1" applyBorder="1" applyAlignment="1" applyProtection="1">
      <alignment horizontal="center" vertical="center"/>
      <protection locked="0"/>
    </xf>
    <xf numFmtId="0" fontId="0" fillId="35" borderId="25" xfId="0" applyFill="1" applyBorder="1" applyAlignment="1">
      <alignment vertical="center"/>
    </xf>
    <xf numFmtId="0" fontId="0" fillId="35" borderId="0" xfId="0" applyFill="1" applyBorder="1" applyAlignment="1">
      <alignment horizontal="left" vertical="center"/>
    </xf>
    <xf numFmtId="0" fontId="0" fillId="35" borderId="0" xfId="0" applyFill="1" applyBorder="1" applyAlignment="1" applyProtection="1">
      <alignment horizontal="center" vertical="center"/>
      <protection/>
    </xf>
    <xf numFmtId="0" fontId="0" fillId="35" borderId="0" xfId="0" applyFill="1" applyBorder="1" applyAlignment="1" applyProtection="1">
      <alignment vertical="center"/>
      <protection/>
    </xf>
    <xf numFmtId="0" fontId="44" fillId="37" borderId="0" xfId="0" applyFont="1" applyFill="1" applyBorder="1" applyAlignment="1">
      <alignment horizontal="right" vertical="center"/>
    </xf>
    <xf numFmtId="9" fontId="0" fillId="37" borderId="0" xfId="58" applyFont="1" applyFill="1" applyBorder="1" applyAlignment="1" applyProtection="1">
      <alignment horizontal="center" vertical="center"/>
      <protection/>
    </xf>
    <xf numFmtId="9" fontId="0" fillId="37" borderId="0" xfId="58" applyFont="1" applyFill="1" applyAlignment="1" applyProtection="1">
      <alignment horizontal="center" vertical="center"/>
      <protection/>
    </xf>
    <xf numFmtId="0" fontId="44" fillId="37" borderId="0" xfId="0" applyFont="1" applyFill="1" applyBorder="1" applyAlignment="1">
      <alignment horizontal="left" vertical="center"/>
    </xf>
    <xf numFmtId="0" fontId="44" fillId="35" borderId="0" xfId="0" applyFont="1" applyFill="1" applyBorder="1" applyAlignment="1">
      <alignment vertical="center"/>
    </xf>
    <xf numFmtId="0" fontId="44" fillId="35" borderId="25" xfId="0" applyFont="1" applyFill="1" applyBorder="1" applyAlignment="1">
      <alignment vertical="center"/>
    </xf>
    <xf numFmtId="3" fontId="0" fillId="37" borderId="0" xfId="0" applyNumberFormat="1" applyFill="1" applyBorder="1" applyAlignment="1" applyProtection="1">
      <alignment horizontal="center" vertical="center"/>
      <protection locked="0"/>
    </xf>
    <xf numFmtId="186" fontId="0" fillId="37" borderId="0" xfId="0" applyNumberFormat="1" applyFill="1" applyBorder="1" applyAlignment="1" applyProtection="1">
      <alignment horizontal="center" vertical="center"/>
      <protection locked="0"/>
    </xf>
    <xf numFmtId="2" fontId="0" fillId="37" borderId="0" xfId="0" applyNumberFormat="1" applyFill="1" applyBorder="1" applyAlignment="1" applyProtection="1">
      <alignment horizontal="center" vertical="center"/>
      <protection locked="0"/>
    </xf>
    <xf numFmtId="1" fontId="0" fillId="38" borderId="0" xfId="0" applyNumberFormat="1" applyFill="1" applyBorder="1" applyAlignment="1">
      <alignment horizontal="center" vertical="center"/>
    </xf>
    <xf numFmtId="186" fontId="0" fillId="38" borderId="0" xfId="0" applyNumberFormat="1" applyFill="1" applyBorder="1" applyAlignment="1">
      <alignment horizontal="center" vertical="center"/>
    </xf>
    <xf numFmtId="3" fontId="0" fillId="38" borderId="0" xfId="0" applyNumberFormat="1" applyFill="1" applyBorder="1" applyAlignment="1">
      <alignment horizontal="center" vertical="center"/>
    </xf>
    <xf numFmtId="0" fontId="47" fillId="35" borderId="0" xfId="0" applyFont="1" applyFill="1" applyBorder="1" applyAlignment="1">
      <alignment/>
    </xf>
    <xf numFmtId="0" fontId="44" fillId="0" borderId="0" xfId="0" applyFont="1" applyAlignment="1">
      <alignment/>
    </xf>
    <xf numFmtId="0" fontId="3" fillId="35" borderId="0" xfId="0" applyFont="1" applyFill="1" applyBorder="1" applyAlignment="1">
      <alignment horizontal="left" wrapText="1"/>
    </xf>
    <xf numFmtId="0" fontId="48" fillId="35" borderId="0" xfId="0" applyFont="1" applyFill="1" applyBorder="1" applyAlignment="1">
      <alignment horizontal="left" wrapText="1"/>
    </xf>
    <xf numFmtId="0" fontId="48" fillId="35" borderId="25" xfId="0" applyFont="1" applyFill="1" applyBorder="1" applyAlignment="1">
      <alignment horizontal="left" wrapText="1"/>
    </xf>
    <xf numFmtId="0" fontId="48" fillId="35" borderId="33" xfId="0" applyFont="1" applyFill="1" applyBorder="1" applyAlignment="1">
      <alignment horizontal="left" wrapText="1"/>
    </xf>
    <xf numFmtId="0" fontId="48" fillId="35" borderId="37" xfId="0" applyFont="1" applyFill="1" applyBorder="1" applyAlignment="1">
      <alignment horizontal="left" wrapText="1"/>
    </xf>
    <xf numFmtId="0" fontId="0" fillId="33" borderId="38" xfId="0" applyFill="1" applyBorder="1" applyAlignment="1">
      <alignment horizontal="center"/>
    </xf>
    <xf numFmtId="0" fontId="0" fillId="33" borderId="39" xfId="0" applyFill="1" applyBorder="1" applyAlignment="1">
      <alignment horizontal="center"/>
    </xf>
    <xf numFmtId="0" fontId="0" fillId="33" borderId="40" xfId="0" applyFill="1" applyBorder="1" applyAlignment="1">
      <alignment horizontal="center"/>
    </xf>
    <xf numFmtId="0" fontId="49" fillId="35" borderId="0" xfId="0" applyFont="1" applyFill="1" applyBorder="1" applyAlignment="1">
      <alignment horizontal="left" vertical="center"/>
    </xf>
    <xf numFmtId="0" fontId="49" fillId="35" borderId="25" xfId="0" applyFont="1" applyFill="1" applyBorder="1" applyAlignment="1">
      <alignment horizontal="left" vertical="center"/>
    </xf>
    <xf numFmtId="0" fontId="50" fillId="35"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ont>
        <b/>
        <i/>
        <color rgb="FF00B050"/>
      </font>
    </dxf>
    <dxf>
      <font>
        <b/>
        <i/>
        <color rgb="FFFF0000"/>
      </font>
    </dxf>
    <dxf>
      <font>
        <b/>
        <i/>
        <color rgb="FFFF0000"/>
      </font>
      <border/>
    </dxf>
    <dxf>
      <font>
        <b/>
        <i/>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IU32"/>
  <sheetViews>
    <sheetView tabSelected="1" zoomScale="150" zoomScaleNormal="150" zoomScalePageLayoutView="0" workbookViewId="0" topLeftCell="A16">
      <selection activeCell="E10" sqref="E10"/>
    </sheetView>
  </sheetViews>
  <sheetFormatPr defaultColWidth="0" defaultRowHeight="15" zeroHeight="1"/>
  <cols>
    <col min="1" max="1" width="0.71875" style="16" customWidth="1"/>
    <col min="2" max="2" width="40.57421875" style="16" customWidth="1"/>
    <col min="3" max="3" width="7.57421875" style="16" customWidth="1"/>
    <col min="4" max="4" width="6.00390625" style="9" customWidth="1"/>
    <col min="5" max="5" width="18.00390625" style="9" bestFit="1" customWidth="1"/>
    <col min="6" max="6" width="6.00390625" style="16" customWidth="1"/>
    <col min="7" max="7" width="9.57421875" style="16" customWidth="1"/>
    <col min="8" max="8" width="4.7109375" style="16" customWidth="1"/>
    <col min="9" max="9" width="3.00390625" style="16" customWidth="1"/>
    <col min="10" max="10" width="12.28125" style="16" customWidth="1"/>
    <col min="11" max="11" width="0.71875" style="16" customWidth="1"/>
    <col min="12" max="12" width="6.8515625" style="16" hidden="1" customWidth="1"/>
    <col min="13" max="13" width="11.421875" style="16" hidden="1" customWidth="1"/>
    <col min="14" max="14" width="20.57421875" style="16" hidden="1" customWidth="1"/>
    <col min="15" max="15" width="4.7109375" style="16" hidden="1" customWidth="1"/>
    <col min="16" max="16" width="5.140625" style="16" hidden="1" customWidth="1"/>
    <col min="17" max="17" width="6.421875" style="16" hidden="1" customWidth="1"/>
    <col min="18" max="18" width="4.7109375" style="16" hidden="1" customWidth="1"/>
    <col min="19" max="19" width="5.140625" style="16" hidden="1" customWidth="1"/>
    <col min="20" max="20" width="6.421875" style="16" hidden="1" customWidth="1"/>
    <col min="21" max="21" width="5.57421875" style="16" hidden="1" customWidth="1"/>
    <col min="22" max="22" width="5.140625" style="16" hidden="1" customWidth="1"/>
    <col min="23" max="24" width="6.421875" style="16" hidden="1" customWidth="1"/>
    <col min="25" max="25" width="4.8515625" style="16" hidden="1" customWidth="1"/>
    <col min="26" max="26" width="4.28125" style="16" hidden="1" customWidth="1"/>
    <col min="27" max="31" width="5.140625" style="16" hidden="1" customWidth="1"/>
    <col min="32" max="16384" width="11.421875" style="16" hidden="1" customWidth="1"/>
  </cols>
  <sheetData>
    <row r="1" spans="1:11" s="1" customFormat="1" ht="15">
      <c r="A1" s="21"/>
      <c r="B1" s="88" t="s">
        <v>47</v>
      </c>
      <c r="C1" s="88"/>
      <c r="D1" s="88"/>
      <c r="E1" s="88"/>
      <c r="F1" s="88"/>
      <c r="G1" s="88"/>
      <c r="H1" s="88"/>
      <c r="I1" s="88"/>
      <c r="J1" s="88"/>
      <c r="K1" s="21"/>
    </row>
    <row r="2" spans="1:11" s="1" customFormat="1" ht="3.75" customHeight="1" thickBot="1">
      <c r="A2" s="18"/>
      <c r="B2" s="18"/>
      <c r="C2" s="18"/>
      <c r="D2" s="20"/>
      <c r="E2" s="20"/>
      <c r="F2" s="18"/>
      <c r="G2" s="18"/>
      <c r="H2" s="18"/>
      <c r="I2" s="18"/>
      <c r="J2" s="18"/>
      <c r="K2" s="18"/>
    </row>
    <row r="3" spans="1:32" s="1" customFormat="1" ht="16.5" thickBot="1" thickTop="1">
      <c r="A3" s="54"/>
      <c r="B3" s="39" t="s">
        <v>48</v>
      </c>
      <c r="C3" s="39"/>
      <c r="D3" s="41"/>
      <c r="E3" s="34"/>
      <c r="F3" s="34"/>
      <c r="G3" s="34"/>
      <c r="H3" s="34"/>
      <c r="I3" s="34"/>
      <c r="J3" s="35"/>
      <c r="K3" s="18"/>
      <c r="M3" s="2" t="s">
        <v>0</v>
      </c>
      <c r="N3" s="2" t="s">
        <v>4</v>
      </c>
      <c r="O3" s="83" t="s">
        <v>2</v>
      </c>
      <c r="P3" s="84"/>
      <c r="Q3" s="85"/>
      <c r="R3" s="83" t="s">
        <v>1</v>
      </c>
      <c r="S3" s="84"/>
      <c r="T3" s="85"/>
      <c r="U3" s="83" t="s">
        <v>3</v>
      </c>
      <c r="V3" s="84"/>
      <c r="W3" s="85"/>
      <c r="X3" s="9"/>
      <c r="AF3" s="2" t="s">
        <v>20</v>
      </c>
    </row>
    <row r="4" spans="1:32" s="1" customFormat="1" ht="18" thickBot="1">
      <c r="A4" s="55"/>
      <c r="B4" s="57" t="s">
        <v>62</v>
      </c>
      <c r="C4" s="57"/>
      <c r="D4" s="58"/>
      <c r="E4" s="59" t="s">
        <v>33</v>
      </c>
      <c r="F4" s="57"/>
      <c r="G4" s="57"/>
      <c r="H4" s="57"/>
      <c r="I4" s="57"/>
      <c r="J4" s="60"/>
      <c r="K4" s="18"/>
      <c r="M4" s="2" t="s">
        <v>33</v>
      </c>
      <c r="N4" s="2"/>
      <c r="O4" s="10" t="s">
        <v>15</v>
      </c>
      <c r="P4" s="11" t="s">
        <v>16</v>
      </c>
      <c r="Q4" s="12" t="s">
        <v>17</v>
      </c>
      <c r="R4" s="10" t="s">
        <v>15</v>
      </c>
      <c r="S4" s="11" t="s">
        <v>16</v>
      </c>
      <c r="T4" s="12" t="s">
        <v>17</v>
      </c>
      <c r="U4" s="10" t="s">
        <v>15</v>
      </c>
      <c r="V4" s="11" t="s">
        <v>16</v>
      </c>
      <c r="W4" s="12" t="s">
        <v>17</v>
      </c>
      <c r="X4" s="9"/>
      <c r="Y4" s="9" t="str">
        <f>M4</f>
        <v>C1 (Car)</v>
      </c>
      <c r="Z4" s="9" t="str">
        <f>M5</f>
        <v>C2 (Van)</v>
      </c>
      <c r="AA4" s="9" t="str">
        <f>M6</f>
        <v>C3 (Lorry &amp; Bus)</v>
      </c>
      <c r="AB4" s="9"/>
      <c r="AC4" s="9"/>
      <c r="AD4" s="9"/>
      <c r="AF4" s="2"/>
    </row>
    <row r="5" spans="1:32" s="1" customFormat="1" ht="9.75" customHeight="1" hidden="1">
      <c r="A5" s="55"/>
      <c r="B5" s="57"/>
      <c r="C5" s="57"/>
      <c r="D5" s="58"/>
      <c r="E5" s="58"/>
      <c r="F5" s="57"/>
      <c r="G5" s="57"/>
      <c r="H5" s="57"/>
      <c r="I5" s="57"/>
      <c r="J5" s="60"/>
      <c r="K5" s="18"/>
      <c r="M5" s="2" t="s">
        <v>32</v>
      </c>
      <c r="N5" s="2" t="s">
        <v>5</v>
      </c>
      <c r="O5" s="13"/>
      <c r="P5" s="14">
        <v>6.5</v>
      </c>
      <c r="Q5" s="15">
        <f>P5</f>
        <v>6.5</v>
      </c>
      <c r="R5" s="13"/>
      <c r="S5" s="14">
        <v>5.5</v>
      </c>
      <c r="T5" s="15">
        <f>S5</f>
        <v>5.5</v>
      </c>
      <c r="U5" s="13"/>
      <c r="V5" s="14">
        <v>4</v>
      </c>
      <c r="W5" s="15">
        <f>V5</f>
        <v>4</v>
      </c>
      <c r="X5" s="2" t="s">
        <v>5</v>
      </c>
      <c r="Y5" s="4">
        <v>6.5</v>
      </c>
      <c r="Z5" s="4">
        <v>5.5</v>
      </c>
      <c r="AA5" s="4">
        <v>4</v>
      </c>
      <c r="AB5" s="16"/>
      <c r="AC5" s="16" t="s">
        <v>5</v>
      </c>
      <c r="AD5" s="16">
        <v>2</v>
      </c>
      <c r="AE5" s="9"/>
      <c r="AF5" s="2" t="s">
        <v>34</v>
      </c>
    </row>
    <row r="6" spans="1:32" s="1" customFormat="1" ht="18" customHeight="1">
      <c r="A6" s="55"/>
      <c r="B6" s="61" t="s">
        <v>52</v>
      </c>
      <c r="C6" s="61"/>
      <c r="D6" s="58"/>
      <c r="E6" s="59" t="s">
        <v>10</v>
      </c>
      <c r="F6" s="86" t="str">
        <f>IF(HLOOKUP(E4,X15:AA22,AD14,FALSE)=1,"This fuel efficiency class does not exist","OK")</f>
        <v>OK</v>
      </c>
      <c r="G6" s="86"/>
      <c r="H6" s="86"/>
      <c r="I6" s="86"/>
      <c r="J6" s="87"/>
      <c r="K6" s="18"/>
      <c r="M6" s="2" t="s">
        <v>49</v>
      </c>
      <c r="N6" s="2" t="s">
        <v>6</v>
      </c>
      <c r="O6" s="3">
        <v>6.6</v>
      </c>
      <c r="P6" s="4">
        <v>7.7</v>
      </c>
      <c r="Q6" s="5">
        <f>(P6+O6)/2</f>
        <v>7.15</v>
      </c>
      <c r="R6" s="3">
        <v>5.6</v>
      </c>
      <c r="S6" s="4">
        <v>6.7</v>
      </c>
      <c r="T6" s="5">
        <f>(S6+R6)/2</f>
        <v>6.15</v>
      </c>
      <c r="U6" s="3">
        <v>4.1</v>
      </c>
      <c r="V6" s="4">
        <v>5</v>
      </c>
      <c r="W6" s="5">
        <f>(V6+U6)/2</f>
        <v>4.55</v>
      </c>
      <c r="X6" s="2" t="s">
        <v>6</v>
      </c>
      <c r="Y6" s="4">
        <v>7.15</v>
      </c>
      <c r="Z6" s="4">
        <v>6.15</v>
      </c>
      <c r="AA6" s="4">
        <v>4.55</v>
      </c>
      <c r="AB6" s="16"/>
      <c r="AC6" s="16" t="s">
        <v>6</v>
      </c>
      <c r="AD6" s="16">
        <v>3</v>
      </c>
      <c r="AE6" s="16"/>
      <c r="AF6" s="2" t="s">
        <v>26</v>
      </c>
    </row>
    <row r="7" spans="1:32" s="1" customFormat="1" ht="18" customHeight="1">
      <c r="A7" s="55"/>
      <c r="B7" s="61" t="s">
        <v>65</v>
      </c>
      <c r="C7" s="61"/>
      <c r="D7" s="58"/>
      <c r="E7" s="59" t="s">
        <v>5</v>
      </c>
      <c r="F7" s="86" t="str">
        <f>IF(HLOOKUP(E4,X15:AA22,AD15,FALSE)=1,"This fuel efficiency class does not exist","OK")</f>
        <v>OK</v>
      </c>
      <c r="G7" s="86"/>
      <c r="H7" s="86"/>
      <c r="I7" s="86"/>
      <c r="J7" s="87"/>
      <c r="K7" s="18"/>
      <c r="M7" s="2"/>
      <c r="N7" s="2" t="s">
        <v>7</v>
      </c>
      <c r="O7" s="3">
        <v>7.8</v>
      </c>
      <c r="P7" s="4">
        <v>9</v>
      </c>
      <c r="Q7" s="5">
        <f>(P7+O7)/2</f>
        <v>8.4</v>
      </c>
      <c r="R7" s="3">
        <v>6.8</v>
      </c>
      <c r="S7" s="4">
        <v>8</v>
      </c>
      <c r="T7" s="5">
        <f>(S7+R7)/2</f>
        <v>7.4</v>
      </c>
      <c r="U7" s="3">
        <v>5.1</v>
      </c>
      <c r="V7" s="4">
        <v>6</v>
      </c>
      <c r="W7" s="5">
        <f>(V7+U7)/2</f>
        <v>5.55</v>
      </c>
      <c r="X7" s="2" t="s">
        <v>7</v>
      </c>
      <c r="Y7" s="4">
        <v>8.4</v>
      </c>
      <c r="Z7" s="4">
        <v>7.4</v>
      </c>
      <c r="AA7" s="4">
        <v>5.55</v>
      </c>
      <c r="AB7" s="16"/>
      <c r="AC7" s="16" t="s">
        <v>7</v>
      </c>
      <c r="AD7" s="16">
        <v>4</v>
      </c>
      <c r="AE7" s="16"/>
      <c r="AF7" s="2"/>
    </row>
    <row r="8" spans="1:32" s="1" customFormat="1" ht="9.75" customHeight="1" hidden="1">
      <c r="A8" s="55"/>
      <c r="B8" s="57"/>
      <c r="C8" s="57"/>
      <c r="D8" s="62"/>
      <c r="E8" s="62"/>
      <c r="F8" s="63"/>
      <c r="G8" s="57"/>
      <c r="H8" s="57"/>
      <c r="I8" s="57"/>
      <c r="J8" s="60"/>
      <c r="K8" s="18"/>
      <c r="M8" s="2"/>
      <c r="N8" s="2" t="s">
        <v>11</v>
      </c>
      <c r="O8" s="3"/>
      <c r="P8" s="4"/>
      <c r="Q8" s="5"/>
      <c r="R8" s="3"/>
      <c r="S8" s="4"/>
      <c r="T8" s="5"/>
      <c r="U8" s="3">
        <v>6.1</v>
      </c>
      <c r="V8" s="4">
        <v>7</v>
      </c>
      <c r="W8" s="5">
        <f>(V8+U8)/2</f>
        <v>6.55</v>
      </c>
      <c r="X8" s="2" t="s">
        <v>11</v>
      </c>
      <c r="Y8" s="4"/>
      <c r="Z8" s="4"/>
      <c r="AA8" s="4">
        <v>6.55</v>
      </c>
      <c r="AB8" s="16"/>
      <c r="AC8" s="16" t="s">
        <v>11</v>
      </c>
      <c r="AD8" s="16">
        <v>5</v>
      </c>
      <c r="AE8" s="16"/>
      <c r="AF8" s="2"/>
    </row>
    <row r="9" spans="1:31" s="1" customFormat="1" ht="18" customHeight="1">
      <c r="A9" s="55"/>
      <c r="B9" s="57" t="s">
        <v>53</v>
      </c>
      <c r="C9" s="64" t="s">
        <v>35</v>
      </c>
      <c r="D9" s="65">
        <f>M10/100</f>
        <v>0.5</v>
      </c>
      <c r="E9" s="59"/>
      <c r="F9" s="66">
        <f>M9/100</f>
        <v>0.5</v>
      </c>
      <c r="G9" s="67" t="s">
        <v>36</v>
      </c>
      <c r="H9" s="68"/>
      <c r="I9" s="57"/>
      <c r="J9" s="69"/>
      <c r="K9" s="18"/>
      <c r="M9" s="2">
        <v>50</v>
      </c>
      <c r="N9" s="2" t="s">
        <v>10</v>
      </c>
      <c r="O9" s="3">
        <v>9.1</v>
      </c>
      <c r="P9" s="4">
        <v>10.5</v>
      </c>
      <c r="Q9" s="5">
        <f>(P9+O9)/2</f>
        <v>9.8</v>
      </c>
      <c r="R9" s="3">
        <v>8.1</v>
      </c>
      <c r="S9" s="4">
        <v>9.2</v>
      </c>
      <c r="T9" s="5">
        <f>(S9+R9)/2</f>
        <v>8.649999999999999</v>
      </c>
      <c r="U9" s="3">
        <v>7.1</v>
      </c>
      <c r="V9" s="4">
        <v>8</v>
      </c>
      <c r="W9" s="5">
        <f>(V9+U9)/2</f>
        <v>7.55</v>
      </c>
      <c r="X9" s="2" t="s">
        <v>10</v>
      </c>
      <c r="Y9" s="4">
        <v>9.8</v>
      </c>
      <c r="Z9" s="4">
        <v>8.649999999999999</v>
      </c>
      <c r="AA9" s="4">
        <v>7.55</v>
      </c>
      <c r="AB9" s="16"/>
      <c r="AC9" s="16" t="s">
        <v>10</v>
      </c>
      <c r="AD9" s="16">
        <v>6</v>
      </c>
      <c r="AE9" s="16"/>
    </row>
    <row r="10" spans="1:32" s="1" customFormat="1" ht="18" customHeight="1">
      <c r="A10" s="55"/>
      <c r="B10" s="57" t="s">
        <v>63</v>
      </c>
      <c r="C10" s="57"/>
      <c r="D10" s="62"/>
      <c r="E10" s="70">
        <v>60000</v>
      </c>
      <c r="F10" s="63" t="s">
        <v>12</v>
      </c>
      <c r="G10" s="57"/>
      <c r="H10" s="57"/>
      <c r="I10" s="57"/>
      <c r="J10" s="60"/>
      <c r="K10" s="18"/>
      <c r="L10" s="1" t="s">
        <v>37</v>
      </c>
      <c r="M10" s="2">
        <f>100-M9</f>
        <v>50</v>
      </c>
      <c r="N10" s="2" t="s">
        <v>8</v>
      </c>
      <c r="O10" s="3">
        <v>10.6</v>
      </c>
      <c r="P10" s="4">
        <v>12</v>
      </c>
      <c r="Q10" s="5">
        <f>(P10+O10)/2</f>
        <v>11.3</v>
      </c>
      <c r="R10" s="3">
        <v>9.3</v>
      </c>
      <c r="S10" s="4">
        <v>10.5</v>
      </c>
      <c r="T10" s="5">
        <f>(S10+R10)/2</f>
        <v>9.9</v>
      </c>
      <c r="U10" s="3">
        <v>8.1</v>
      </c>
      <c r="V10" s="4"/>
      <c r="W10" s="5">
        <v>8.1</v>
      </c>
      <c r="X10" s="2" t="s">
        <v>8</v>
      </c>
      <c r="Y10" s="4">
        <v>11.3</v>
      </c>
      <c r="Z10" s="4">
        <v>9.9</v>
      </c>
      <c r="AA10" s="4">
        <v>8.1</v>
      </c>
      <c r="AB10" s="16"/>
      <c r="AC10" s="16" t="s">
        <v>8</v>
      </c>
      <c r="AD10" s="16">
        <v>7</v>
      </c>
      <c r="AE10" s="16"/>
      <c r="AF10" s="2" t="s">
        <v>1</v>
      </c>
    </row>
    <row r="11" spans="1:32" s="1" customFormat="1" ht="18" customHeight="1" thickBot="1">
      <c r="A11" s="55"/>
      <c r="B11" s="57" t="s">
        <v>54</v>
      </c>
      <c r="C11" s="57"/>
      <c r="D11" s="58"/>
      <c r="E11" s="71">
        <v>6</v>
      </c>
      <c r="F11" s="57" t="s">
        <v>23</v>
      </c>
      <c r="G11" s="57"/>
      <c r="H11" s="57"/>
      <c r="I11" s="57"/>
      <c r="J11" s="60"/>
      <c r="K11" s="18"/>
      <c r="L11" s="1" t="s">
        <v>38</v>
      </c>
      <c r="N11" s="2" t="s">
        <v>9</v>
      </c>
      <c r="O11" s="6">
        <v>12.1</v>
      </c>
      <c r="P11" s="7"/>
      <c r="Q11" s="8">
        <v>12.1</v>
      </c>
      <c r="R11" s="6">
        <v>10.6</v>
      </c>
      <c r="S11" s="7"/>
      <c r="T11" s="8">
        <v>10.6</v>
      </c>
      <c r="U11" s="6"/>
      <c r="V11" s="7"/>
      <c r="W11" s="8"/>
      <c r="X11" s="2" t="s">
        <v>9</v>
      </c>
      <c r="Y11" s="4">
        <v>12.1</v>
      </c>
      <c r="Z11" s="4">
        <v>10.6</v>
      </c>
      <c r="AA11" s="4"/>
      <c r="AB11" s="16"/>
      <c r="AC11" s="16" t="s">
        <v>9</v>
      </c>
      <c r="AD11" s="16">
        <v>8</v>
      </c>
      <c r="AE11" s="16"/>
      <c r="AF11" s="2" t="s">
        <v>3</v>
      </c>
    </row>
    <row r="12" spans="1:32" s="1" customFormat="1" ht="18" customHeight="1">
      <c r="A12" s="55"/>
      <c r="B12" s="57" t="s">
        <v>44</v>
      </c>
      <c r="C12" s="57"/>
      <c r="D12" s="58"/>
      <c r="E12" s="71" t="s">
        <v>50</v>
      </c>
      <c r="F12" s="57"/>
      <c r="G12" s="57"/>
      <c r="H12" s="57"/>
      <c r="I12" s="57"/>
      <c r="J12" s="60"/>
      <c r="K12" s="18"/>
      <c r="N12" s="2"/>
      <c r="O12" s="16"/>
      <c r="P12" s="16"/>
      <c r="Q12" s="16"/>
      <c r="R12" s="16"/>
      <c r="S12" s="16"/>
      <c r="T12" s="16"/>
      <c r="U12" s="16"/>
      <c r="V12" s="16"/>
      <c r="W12" s="16"/>
      <c r="X12" s="2"/>
      <c r="Y12" s="16"/>
      <c r="Z12" s="16"/>
      <c r="AA12" s="16"/>
      <c r="AB12" s="16"/>
      <c r="AC12" s="16"/>
      <c r="AD12" s="16"/>
      <c r="AE12" s="16"/>
      <c r="AF12" s="2"/>
    </row>
    <row r="13" spans="1:31" s="1" customFormat="1" ht="18" customHeight="1">
      <c r="A13" s="55"/>
      <c r="B13" s="57" t="s">
        <v>55</v>
      </c>
      <c r="C13" s="57"/>
      <c r="D13" s="58"/>
      <c r="E13" s="72">
        <v>2.05</v>
      </c>
      <c r="F13" s="57" t="s">
        <v>24</v>
      </c>
      <c r="G13" s="57"/>
      <c r="H13" s="57"/>
      <c r="I13" s="57"/>
      <c r="J13" s="60"/>
      <c r="K13" s="18"/>
      <c r="AE13" s="16"/>
    </row>
    <row r="14" spans="1:30" s="1" customFormat="1" ht="14.25" hidden="1">
      <c r="A14" s="55"/>
      <c r="B14" s="31" t="s">
        <v>39</v>
      </c>
      <c r="C14" s="31"/>
      <c r="D14" s="30"/>
      <c r="E14" s="36">
        <f>HLOOKUP(E4,O16:Q20,U19,FALSE)/10</f>
        <v>0.145</v>
      </c>
      <c r="F14" s="31" t="s">
        <v>40</v>
      </c>
      <c r="G14" s="31"/>
      <c r="H14" s="31">
        <f>HLOOKUP(E4,O16:Q20,U20,FALSE)/10</f>
        <v>0.183</v>
      </c>
      <c r="I14" s="31" t="s">
        <v>41</v>
      </c>
      <c r="J14" s="33">
        <f>E14*M10/100+H14*M9/100</f>
        <v>0.16399999999999998</v>
      </c>
      <c r="K14" s="18"/>
      <c r="AC14" s="16" t="s">
        <v>18</v>
      </c>
      <c r="AD14" s="1">
        <f>VLOOKUP(E6,AC5:AD11,2)</f>
        <v>6</v>
      </c>
    </row>
    <row r="15" spans="1:30" s="1" customFormat="1" ht="14.25" hidden="1">
      <c r="A15" s="55"/>
      <c r="B15" s="31" t="s">
        <v>22</v>
      </c>
      <c r="C15" s="31"/>
      <c r="D15" s="30"/>
      <c r="E15" s="36">
        <f>IF(E12=AC17,AD17,IF(E12=AC18,AD18,AD19))</f>
        <v>2.652</v>
      </c>
      <c r="F15" s="31"/>
      <c r="G15" s="31"/>
      <c r="H15" s="31"/>
      <c r="I15" s="31"/>
      <c r="J15" s="33"/>
      <c r="K15" s="18"/>
      <c r="X15" s="9"/>
      <c r="Y15" s="9" t="str">
        <f>M4</f>
        <v>C1 (Car)</v>
      </c>
      <c r="Z15" s="9" t="str">
        <f>M5</f>
        <v>C2 (Van)</v>
      </c>
      <c r="AA15" s="9" t="str">
        <f>M6</f>
        <v>C3 (Lorry &amp; Bus)</v>
      </c>
      <c r="AC15" s="16" t="s">
        <v>19</v>
      </c>
      <c r="AD15" s="1">
        <f>VLOOKUP(E7,AC5:AD11,2)</f>
        <v>2</v>
      </c>
    </row>
    <row r="16" spans="1:29" s="1" customFormat="1" ht="20.25" customHeight="1">
      <c r="A16" s="55"/>
      <c r="B16" s="78" t="s">
        <v>64</v>
      </c>
      <c r="C16" s="79"/>
      <c r="D16" s="79"/>
      <c r="E16" s="79"/>
      <c r="F16" s="79"/>
      <c r="G16" s="79"/>
      <c r="H16" s="79"/>
      <c r="I16" s="79"/>
      <c r="J16" s="80"/>
      <c r="K16" s="18"/>
      <c r="L16" s="47" t="s">
        <v>43</v>
      </c>
      <c r="M16" s="47" t="s">
        <v>3</v>
      </c>
      <c r="O16" s="2" t="str">
        <f>M4</f>
        <v>C1 (Car)</v>
      </c>
      <c r="P16" s="2" t="str">
        <f>M5</f>
        <v>C2 (Van)</v>
      </c>
      <c r="Q16" s="2" t="str">
        <f>M6</f>
        <v>C3 (Lorry &amp; Bus)</v>
      </c>
      <c r="X16" s="2" t="s">
        <v>5</v>
      </c>
      <c r="Y16" s="17">
        <v>0</v>
      </c>
      <c r="Z16" s="17">
        <v>0</v>
      </c>
      <c r="AA16" s="17">
        <v>0</v>
      </c>
      <c r="AC16" s="16"/>
    </row>
    <row r="17" spans="1:30" s="1" customFormat="1" ht="15.75" customHeight="1" thickBot="1">
      <c r="A17" s="55"/>
      <c r="B17" s="81"/>
      <c r="C17" s="81"/>
      <c r="D17" s="81"/>
      <c r="E17" s="81"/>
      <c r="F17" s="81"/>
      <c r="G17" s="81"/>
      <c r="H17" s="81"/>
      <c r="I17" s="81"/>
      <c r="J17" s="82"/>
      <c r="K17" s="18"/>
      <c r="L17" s="47" t="s">
        <v>5</v>
      </c>
      <c r="M17" s="47" t="s">
        <v>5</v>
      </c>
      <c r="N17" s="22" t="s">
        <v>27</v>
      </c>
      <c r="O17" s="23">
        <v>1.04</v>
      </c>
      <c r="P17" s="23">
        <v>0.98</v>
      </c>
      <c r="Q17" s="23">
        <v>0.95</v>
      </c>
      <c r="T17" s="25"/>
      <c r="U17" s="16"/>
      <c r="X17" s="9" t="s">
        <v>6</v>
      </c>
      <c r="Y17" s="17">
        <v>0</v>
      </c>
      <c r="Z17" s="17">
        <v>0</v>
      </c>
      <c r="AA17" s="17">
        <v>0</v>
      </c>
      <c r="AC17" s="16" t="s">
        <v>50</v>
      </c>
      <c r="AD17" s="1">
        <v>2.652</v>
      </c>
    </row>
    <row r="18" spans="1:30" s="1" customFormat="1" ht="16.5" thickTop="1">
      <c r="A18" s="55"/>
      <c r="B18" s="40" t="s">
        <v>59</v>
      </c>
      <c r="C18" s="40"/>
      <c r="D18" s="42"/>
      <c r="E18" s="27"/>
      <c r="F18" s="28"/>
      <c r="G18" s="28"/>
      <c r="H18" s="28"/>
      <c r="I18" s="28"/>
      <c r="J18" s="29"/>
      <c r="K18" s="18"/>
      <c r="L18" s="47" t="s">
        <v>6</v>
      </c>
      <c r="M18" s="47" t="s">
        <v>6</v>
      </c>
      <c r="N18" s="22" t="s">
        <v>30</v>
      </c>
      <c r="O18" s="23">
        <v>1.58</v>
      </c>
      <c r="P18" s="23">
        <v>1.18</v>
      </c>
      <c r="Q18" s="23">
        <v>1.12</v>
      </c>
      <c r="T18" s="16"/>
      <c r="U18" s="16"/>
      <c r="X18" s="9" t="s">
        <v>7</v>
      </c>
      <c r="Y18" s="17">
        <v>0</v>
      </c>
      <c r="Z18" s="17">
        <v>0</v>
      </c>
      <c r="AA18" s="17">
        <v>0</v>
      </c>
      <c r="AC18" s="1" t="s">
        <v>51</v>
      </c>
      <c r="AD18" s="1">
        <v>2.337</v>
      </c>
    </row>
    <row r="19" spans="1:30" s="1" customFormat="1" ht="9.75" customHeight="1">
      <c r="A19" s="55"/>
      <c r="B19" s="31"/>
      <c r="C19" s="31"/>
      <c r="D19" s="30"/>
      <c r="E19" s="30"/>
      <c r="F19" s="31"/>
      <c r="G19" s="31"/>
      <c r="H19" s="31"/>
      <c r="I19" s="31"/>
      <c r="J19" s="32"/>
      <c r="K19" s="18"/>
      <c r="L19" s="47" t="s">
        <v>7</v>
      </c>
      <c r="M19" s="47" t="s">
        <v>7</v>
      </c>
      <c r="N19" s="22" t="s">
        <v>29</v>
      </c>
      <c r="O19" s="23">
        <v>1.45</v>
      </c>
      <c r="P19" s="23">
        <v>1.09</v>
      </c>
      <c r="Q19" s="23">
        <v>1.06</v>
      </c>
      <c r="R19" s="16"/>
      <c r="T19" s="24" t="s">
        <v>34</v>
      </c>
      <c r="U19" s="16">
        <f>IF(AD14&gt;AD15,4,2)</f>
        <v>4</v>
      </c>
      <c r="X19" s="9" t="s">
        <v>11</v>
      </c>
      <c r="Y19" s="17">
        <v>1</v>
      </c>
      <c r="Z19" s="17">
        <v>1</v>
      </c>
      <c r="AA19" s="17">
        <v>0</v>
      </c>
      <c r="AC19" s="1" t="s">
        <v>45</v>
      </c>
      <c r="AD19" s="1">
        <v>1.646</v>
      </c>
    </row>
    <row r="20" spans="1:27" ht="14.25">
      <c r="A20" s="55"/>
      <c r="B20" s="57" t="s">
        <v>56</v>
      </c>
      <c r="C20" s="57"/>
      <c r="D20" s="58"/>
      <c r="E20" s="73">
        <f>ROUND(-E10*(E21-E11)*E13/100,-1)</f>
        <v>410</v>
      </c>
      <c r="F20" s="57" t="s">
        <v>13</v>
      </c>
      <c r="G20" s="31"/>
      <c r="H20" s="31"/>
      <c r="I20" s="31"/>
      <c r="J20" s="32"/>
      <c r="K20" s="19"/>
      <c r="L20" s="47" t="s">
        <v>10</v>
      </c>
      <c r="M20" s="47" t="s">
        <v>11</v>
      </c>
      <c r="N20" s="22" t="s">
        <v>28</v>
      </c>
      <c r="O20" s="23">
        <v>1.83</v>
      </c>
      <c r="P20" s="23">
        <v>1.25</v>
      </c>
      <c r="Q20" s="23">
        <v>1.18</v>
      </c>
      <c r="T20" s="24" t="s">
        <v>26</v>
      </c>
      <c r="U20" s="16">
        <f>U19+1</f>
        <v>5</v>
      </c>
      <c r="X20" s="9" t="s">
        <v>10</v>
      </c>
      <c r="Y20" s="17">
        <v>0</v>
      </c>
      <c r="Z20" s="17">
        <v>0</v>
      </c>
      <c r="AA20" s="17">
        <v>0</v>
      </c>
    </row>
    <row r="21" spans="1:27" ht="14.25">
      <c r="A21" s="55"/>
      <c r="B21" s="57" t="s">
        <v>57</v>
      </c>
      <c r="C21" s="57"/>
      <c r="D21" s="58"/>
      <c r="E21" s="74">
        <f>E11*(1-E23/100)</f>
        <v>5.66865306122449</v>
      </c>
      <c r="F21" s="57" t="s">
        <v>23</v>
      </c>
      <c r="G21" s="31"/>
      <c r="H21" s="31"/>
      <c r="I21" s="31"/>
      <c r="J21" s="32"/>
      <c r="K21" s="19"/>
      <c r="L21" s="48" t="s">
        <v>8</v>
      </c>
      <c r="M21" s="48" t="s">
        <v>10</v>
      </c>
      <c r="X21" s="9" t="s">
        <v>8</v>
      </c>
      <c r="Y21" s="17">
        <v>0</v>
      </c>
      <c r="Z21" s="17">
        <v>0</v>
      </c>
      <c r="AA21" s="17">
        <v>0</v>
      </c>
    </row>
    <row r="22" spans="1:27" ht="18" customHeight="1" thickBot="1">
      <c r="A22" s="55"/>
      <c r="B22" s="57" t="s">
        <v>58</v>
      </c>
      <c r="C22" s="57"/>
      <c r="D22" s="58"/>
      <c r="E22" s="73">
        <f>ROUND(-(E21-E11)*E10/100,-1)</f>
        <v>200</v>
      </c>
      <c r="F22" s="57" t="s">
        <v>25</v>
      </c>
      <c r="G22" s="31"/>
      <c r="H22" s="31"/>
      <c r="I22" s="31"/>
      <c r="J22" s="32"/>
      <c r="K22" s="19"/>
      <c r="L22" s="48" t="s">
        <v>9</v>
      </c>
      <c r="M22" s="48" t="s">
        <v>8</v>
      </c>
      <c r="N22" s="25"/>
      <c r="O22" s="26" t="s">
        <v>2</v>
      </c>
      <c r="X22" s="9" t="s">
        <v>9</v>
      </c>
      <c r="Y22" s="17">
        <v>0</v>
      </c>
      <c r="Z22" s="17">
        <v>0</v>
      </c>
      <c r="AA22" s="17">
        <v>1</v>
      </c>
    </row>
    <row r="23" spans="1:15" ht="15" hidden="1" thickBot="1">
      <c r="A23" s="55"/>
      <c r="B23" s="57" t="s">
        <v>21</v>
      </c>
      <c r="C23" s="57"/>
      <c r="D23" s="58"/>
      <c r="E23" s="74">
        <f>J14*100*(HLOOKUP(E4,X4:AA11,AD14,FALSE)-HLOOKUP(E4,X4:AA11,AD15,FALSE))/(HLOOKUP(E4,X4:AA11,AD14,FALSE))</f>
        <v>5.522448979591837</v>
      </c>
      <c r="F23" s="57" t="s">
        <v>14</v>
      </c>
      <c r="G23" s="31"/>
      <c r="H23" s="31"/>
      <c r="I23" s="31"/>
      <c r="J23" s="32"/>
      <c r="K23" s="19"/>
      <c r="N23" s="25"/>
      <c r="O23" s="26" t="s">
        <v>31</v>
      </c>
    </row>
    <row r="24" spans="1:11" ht="18" customHeight="1" thickTop="1">
      <c r="A24" s="55"/>
      <c r="B24" s="57" t="s">
        <v>60</v>
      </c>
      <c r="C24" s="57"/>
      <c r="D24" s="58"/>
      <c r="E24" s="75">
        <f>ROUND(-E15*(E21-E11)*E10/100,0)</f>
        <v>527</v>
      </c>
      <c r="F24" s="57" t="s">
        <v>61</v>
      </c>
      <c r="G24" s="31"/>
      <c r="H24" s="31"/>
      <c r="I24" s="31"/>
      <c r="J24" s="31"/>
      <c r="K24" s="44"/>
    </row>
    <row r="25" spans="1:11" ht="6.75" customHeight="1">
      <c r="A25" s="55"/>
      <c r="B25" s="31"/>
      <c r="C25" s="31"/>
      <c r="D25" s="30"/>
      <c r="E25" s="38"/>
      <c r="F25" s="31"/>
      <c r="G25" s="31"/>
      <c r="H25" s="31"/>
      <c r="I25" s="31"/>
      <c r="J25" s="31"/>
      <c r="K25" s="45"/>
    </row>
    <row r="26" spans="1:11" ht="15" thickBot="1">
      <c r="A26" s="56"/>
      <c r="B26" s="76" t="s">
        <v>42</v>
      </c>
      <c r="C26" s="77"/>
      <c r="D26" s="77"/>
      <c r="E26" s="77"/>
      <c r="F26" s="77"/>
      <c r="G26" s="77"/>
      <c r="H26" s="77"/>
      <c r="I26" s="77"/>
      <c r="J26" s="77"/>
      <c r="K26" s="46"/>
    </row>
    <row r="27" spans="1:255" ht="3.75" customHeight="1" thickBot="1" thickTop="1">
      <c r="A27" s="43"/>
      <c r="B27" s="50"/>
      <c r="C27" s="51"/>
      <c r="D27" s="52"/>
      <c r="E27" s="52"/>
      <c r="F27" s="51"/>
      <c r="G27" s="51"/>
      <c r="H27" s="51"/>
      <c r="I27" s="51"/>
      <c r="J27" s="51"/>
      <c r="K27" s="51"/>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row>
    <row r="28" spans="15:17" ht="14.25" hidden="1">
      <c r="O28" s="9"/>
      <c r="P28" s="9"/>
      <c r="Q28" s="9"/>
    </row>
    <row r="29" spans="14:17" ht="14.25" hidden="1">
      <c r="N29" s="24"/>
      <c r="O29" s="37"/>
      <c r="P29" s="37"/>
      <c r="Q29" s="37"/>
    </row>
    <row r="30" spans="14:17" ht="14.25" hidden="1">
      <c r="N30" s="24"/>
      <c r="O30" s="37"/>
      <c r="P30" s="37"/>
      <c r="Q30" s="37"/>
    </row>
    <row r="31" spans="14:17" ht="14.25" hidden="1">
      <c r="N31" s="24"/>
      <c r="O31" s="37"/>
      <c r="P31" s="37"/>
      <c r="Q31" s="37"/>
    </row>
    <row r="32" spans="14:17" ht="14.25" hidden="1">
      <c r="N32" s="24"/>
      <c r="O32" s="37"/>
      <c r="P32" s="37"/>
      <c r="Q32" s="37"/>
    </row>
  </sheetData>
  <sheetProtection selectLockedCells="1"/>
  <mergeCells count="8">
    <mergeCell ref="B26:J26"/>
    <mergeCell ref="B16:J17"/>
    <mergeCell ref="U3:W3"/>
    <mergeCell ref="F6:J6"/>
    <mergeCell ref="F7:J7"/>
    <mergeCell ref="B1:J1"/>
    <mergeCell ref="O3:Q3"/>
    <mergeCell ref="R3:T3"/>
  </mergeCells>
  <conditionalFormatting sqref="F6:J7">
    <cfRule type="containsText" priority="1" dxfId="2" operator="containsText" text="This fuel efficency class does not exist">
      <formula>NOT(ISERROR(SEARCH("This fuel efficency class does not exist",F6)))</formula>
    </cfRule>
    <cfRule type="containsText" priority="2" dxfId="3" operator="containsText" text="OK">
      <formula>NOT(ISERROR(SEARCH("OK",F6)))</formula>
    </cfRule>
  </conditionalFormatting>
  <dataValidations count="4">
    <dataValidation type="list" allowBlank="1" showInputMessage="1" showErrorMessage="1" sqref="E9">
      <formula1>$AF$5:$AF$6</formula1>
    </dataValidation>
    <dataValidation type="list" allowBlank="1" showInputMessage="1" showErrorMessage="1" sqref="E4">
      <formula1>$M$4:$M$6</formula1>
    </dataValidation>
    <dataValidation type="list" allowBlank="1" showInputMessage="1" showErrorMessage="1" sqref="E6:E7">
      <formula1>IF($E$4=$M$6,$M$17:$M$22,$L$17:$L$22)</formula1>
    </dataValidation>
    <dataValidation type="list" allowBlank="1" showInputMessage="1" showErrorMessage="1" sqref="E12">
      <formula1>$AC$17:$AC$19</formula1>
    </dataValidation>
  </dataValidations>
  <printOptions/>
  <pageMargins left="0.7" right="0.7" top="0.75" bottom="0.75" header="0.3" footer="0.3"/>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B8" sqref="B8"/>
    </sheetView>
  </sheetViews>
  <sheetFormatPr defaultColWidth="9.140625" defaultRowHeight="15"/>
  <cols>
    <col min="2" max="2" width="73.28125" style="0" customWidth="1"/>
  </cols>
  <sheetData>
    <row r="2" ht="101.25">
      <c r="B2" s="49" t="s">
        <v>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applus idiada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idiada</dc:creator>
  <cp:keywords/>
  <dc:description/>
  <cp:lastModifiedBy>Tee Li Wui</cp:lastModifiedBy>
  <cp:lastPrinted>2013-03-13T13:05:20Z</cp:lastPrinted>
  <dcterms:created xsi:type="dcterms:W3CDTF">2012-04-16T08:22:35Z</dcterms:created>
  <dcterms:modified xsi:type="dcterms:W3CDTF">2021-08-13T21:00:07Z</dcterms:modified>
  <cp:category/>
  <cp:version/>
  <cp:contentType/>
  <cp:contentStatus/>
</cp:coreProperties>
</file>